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730" windowHeight="11100" activeTab="0"/>
  </bookViews>
  <sheets>
    <sheet name="II.06.VPCP.KSTT" sheetId="1" r:id="rId1"/>
  </sheets>
  <definedNames>
    <definedName name="_xlnm.Print_Titles" localSheetId="0">'II.06.VPCP.KSTT'!$9:$11</definedName>
  </definedNames>
  <calcPr fullCalcOnLoad="1"/>
</workbook>
</file>

<file path=xl/sharedStrings.xml><?xml version="1.0" encoding="utf-8"?>
<sst xmlns="http://schemas.openxmlformats.org/spreadsheetml/2006/main" count="312" uniqueCount="83">
  <si>
    <t/>
  </si>
  <si>
    <t>STT</t>
  </si>
  <si>
    <t>Lĩnh vực giải quyết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</si>
  <si>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</si>
  <si>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</si>
  <si>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</si>
  <si>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</si>
  <si>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</si>
  <si>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</t>
  </si>
  <si>
    <t>Trước hạn</t>
  </si>
  <si>
    <t>Đúng hạn</t>
  </si>
  <si>
    <t>Quá hạn</t>
  </si>
  <si>
    <t>Trong hạn</t>
  </si>
  <si>
    <t>Trực tuyến</t>
  </si>
  <si>
    <t>Trực tiếp, dịch vụ bưu chính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</si>
  <si>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</si>
  <si>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</si>
  <si>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</si>
  <si>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</si>
  <si>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</si>
  <si>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</si>
  <si>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</si>
  <si>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</si>
  <si>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</si>
  <si>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</si>
  <si>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</si>
  <si>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</si>
  <si>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</si>
  <si>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Tổng cộng</t>
  </si>
  <si>
    <t>I</t>
  </si>
  <si>
    <t>TTHC thuộc phạm vi thẩm quyền giải quyết của UBND cấp Huyện</t>
  </si>
  <si>
    <t>465</t>
  </si>
  <si>
    <t>429</t>
  </si>
  <si>
    <t>Hộ tịch (Bộ Tư pháp)</t>
  </si>
  <si>
    <t>0</t>
  </si>
  <si>
    <t>An toàn thực phẩm và Dinh dưỡng (Bộ Y tế)</t>
  </si>
  <si>
    <t>Bảo trợ xã hội (Bộ Lao động - Thương binh và Xã hội)</t>
  </si>
  <si>
    <t>Chứng thực (Bộ Tư pháp)</t>
  </si>
  <si>
    <t>Đất đai (Bộ Tài nguyên và Môi trường)</t>
  </si>
  <si>
    <t>376</t>
  </si>
  <si>
    <t>340</t>
  </si>
  <si>
    <t>Dịch vụ thương mại (Bộ Công Thương)</t>
  </si>
  <si>
    <t>Đường bộ (Bộ Giao thông vận tải)</t>
  </si>
  <si>
    <t>16</t>
  </si>
  <si>
    <t>15</t>
  </si>
  <si>
    <t>Giải quyết khiếu nại (Thanh tra Chính phủ)</t>
  </si>
  <si>
    <t>14</t>
  </si>
  <si>
    <t>Giải quyết tố cáo (Thanh tra Chính phủ)</t>
  </si>
  <si>
    <t>Hạ tầng kỹ thuật (Bộ Xây dựng)</t>
  </si>
  <si>
    <t>Karaoke, Vũ trường (Bộ Văn hóa, Thể thao và Du lịch)</t>
  </si>
  <si>
    <t>Môi trường (Bộ Tài nguyên và Môi trường)</t>
  </si>
  <si>
    <t>Quản lý hoạt động xây dựng (Bộ Xây dựng)</t>
  </si>
  <si>
    <t>23</t>
  </si>
  <si>
    <t>Quy hoạch xây dựng, kiến trúc (Bộ Xây dựng)</t>
  </si>
  <si>
    <t>Thành lập và hoạt động của hợp tác xã (Bộ Kế hoạch và Đầu tư)</t>
  </si>
  <si>
    <t>Thành lập và hoạt động doanh nghiệp (hộ kinh doanh) (Bộ Kế hoạch và Đầu tư)</t>
  </si>
  <si>
    <t>32</t>
  </si>
  <si>
    <t>17</t>
  </si>
  <si>
    <t>Thi đua - khen thưởng (Bộ Nội vụ)</t>
  </si>
  <si>
    <t>18</t>
  </si>
  <si>
    <t>Tiếp công dân (Thanh tra Chính phủ)</t>
  </si>
  <si>
    <t>19</t>
  </si>
  <si>
    <t>Tổ chức phi chính phủ (Bộ Nội vụ)</t>
  </si>
  <si>
    <t>20</t>
  </si>
  <si>
    <t>Viễn thông và Internet (Bộ Thông tin và Truyền thông)</t>
  </si>
  <si>
    <t>II</t>
  </si>
  <si>
    <t>TTHC thuộc phạm vi thẩm quyền giải quyết của UBND cấp Xã</t>
  </si>
  <si>
    <t>113</t>
  </si>
  <si>
    <t>An toàn bức xạ và hạt nhân (Bộ Khoa học và Công nghệ)</t>
  </si>
  <si>
    <t>Bảo hiểm (Bộ Tài chính)</t>
  </si>
  <si>
    <t>Bảo hiểm xã hội (Bộ Lao động - Thương binh và Xã hội)</t>
  </si>
  <si>
    <t>59</t>
  </si>
  <si>
    <t>Công chứng (Bộ Tư pháp)</t>
  </si>
  <si>
    <t>Công chứng, chứng thực (Bộ Ngoại giao)</t>
  </si>
  <si>
    <t>Người có công (Bộ Lao động - Thương binh và Xã hội)</t>
  </si>
  <si>
    <t>Nuôi con nuôi (Bộ Tư pháp)</t>
  </si>
  <si>
    <t>Xử lý đơn thư (Thanh tra Chính phủ)</t>
  </si>
  <si>
    <t>Các cơ sở giáo dục khác (Bộ Giáo dục và Đào tạo)</t>
  </si>
  <si>
    <t>Trẻ em (Bộ Lao động - Thương binh và Xã hội)</t>
  </si>
  <si>
    <r>
      <rPr>
        <sz val="13"/>
        <rFont val="Times New Roman"/>
        <family val="1"/>
      </rPr>
      <t xml:space="preserve">Biểu số </t>
    </r>
    <r>
      <rPr>
        <sz val="11"/>
        <rFont val="Times New Roman"/>
        <family val="1"/>
      </rPr>
      <t xml:space="preserve">
II.06b/VPCP/KSTT</t>
    </r>
  </si>
  <si>
    <t>Đơn vị tính: số hồ sơ TTHC</t>
  </si>
  <si>
    <r>
      <t xml:space="preserve">TỔNG HỢP, TÌNH HÌNH, KẾT QUẢ GIẢI QUYẾT 
THỦ TỤC HÀNH CHÍNH 
</t>
    </r>
    <r>
      <rPr>
        <sz val="13"/>
        <rFont val="Times New Roman"/>
        <family val="1"/>
      </rPr>
      <t>Kỳ báo cáo: Năm 2022
(Từ ngày 15/12/2021 đến ngày 31/10/2022)</t>
    </r>
  </si>
  <si>
    <r>
      <t xml:space="preserve">Đơn vị báo cáo: 
</t>
    </r>
    <r>
      <rPr>
        <sz val="13"/>
        <rFont val="Times New Roman"/>
        <family val="1"/>
      </rPr>
      <t>UBND thành phố Quảng Ngãi;</t>
    </r>
    <r>
      <rPr>
        <b/>
        <sz val="13"/>
        <rFont val="Times New Roman"/>
        <family val="1"/>
      </rPr>
      <t xml:space="preserve">
Đơn vị nhận báo cáo:
</t>
    </r>
    <r>
      <rPr>
        <sz val="13"/>
        <rFont val="Times New Roman"/>
        <family val="1"/>
      </rPr>
      <t xml:space="preserve">UBND tỉnh Quảng Ngãi 
(Văn phòng UBND tỉnh)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</si>
</sst>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Calibri"/>
      <family val="2"/>
    </font>
    <font>
      <b/>
      <sz val="13"/>
      <name val="Times New Roman"/>
      <family val="0"/>
    </font>
    <font>
      <sz val="13"/>
      <name val="Times New Roman"/>
      <family val="0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N10" sqref="A10:IV11"/>
    </sheetView>
  </sheetViews>
  <sheetFormatPr defaultColWidth="30.8515625" defaultRowHeight="15"/>
  <cols>
    <col min="1" max="1" width="6.00390625" style="0" bestFit="1" customWidth="1"/>
    <col min="2" max="2" width="26.7109375" style="0" customWidth="1"/>
    <col min="3" max="3" width="9.57421875" style="0" customWidth="1"/>
    <col min="4" max="4" width="7.140625" style="0" customWidth="1"/>
    <col min="5" max="5" width="12.140625" style="0" customWidth="1"/>
    <col min="6" max="6" width="7.8515625" style="0" customWidth="1"/>
    <col min="7" max="7" width="9.28125" style="0" customWidth="1"/>
    <col min="8" max="8" width="8.140625" style="0" customWidth="1"/>
    <col min="9" max="9" width="8.57421875" style="0" customWidth="1"/>
    <col min="10" max="10" width="6.8515625" style="0" customWidth="1"/>
    <col min="11" max="11" width="6.28125" style="0" customWidth="1"/>
    <col min="12" max="12" width="7.57421875" style="0" customWidth="1"/>
    <col min="13" max="13" width="6.00390625" style="0" customWidth="1"/>
  </cols>
  <sheetData>
    <row r="1" spans="1:13" s="399" customFormat="1" ht="16.5" customHeight="1">
      <c r="A1" s="419" t="s">
        <v>79</v>
      </c>
      <c r="B1" s="419"/>
      <c r="C1" s="420" t="s">
        <v>81</v>
      </c>
      <c r="D1" s="420"/>
      <c r="E1" s="420"/>
      <c r="F1" s="420"/>
      <c r="G1" s="420"/>
      <c r="H1" s="420"/>
      <c r="I1" s="420"/>
      <c r="J1" s="420" t="s">
        <v>82</v>
      </c>
      <c r="K1" s="420"/>
      <c r="L1" s="420"/>
      <c r="M1" s="420"/>
    </row>
    <row r="2" spans="1:13" s="399" customFormat="1" ht="15" customHeight="1">
      <c r="A2" s="419"/>
      <c r="B2" s="419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s="399" customFormat="1" ht="15" customHeight="1">
      <c r="A3" s="419"/>
      <c r="B3" s="419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s="399" customFormat="1" ht="15" customHeight="1">
      <c r="A4" s="419"/>
      <c r="B4" s="419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15" customHeight="1">
      <c r="A5" s="419"/>
      <c r="B5" s="419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</row>
    <row r="6" spans="1:13" ht="16.5" customHeight="1">
      <c r="A6" s="419"/>
      <c r="B6" s="419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</row>
    <row r="7" spans="1:13" ht="16.5" customHeight="1">
      <c r="A7" s="419"/>
      <c r="B7" s="419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</row>
    <row r="8" spans="1:13" ht="15" customHeight="1">
      <c r="A8" s="400"/>
      <c r="B8" s="400"/>
      <c r="C8" s="401"/>
      <c r="D8" s="401"/>
      <c r="E8" s="401"/>
      <c r="F8" s="401"/>
      <c r="G8" s="401"/>
      <c r="H8" s="401"/>
      <c r="I8" s="401"/>
      <c r="J8" s="402" t="s">
        <v>80</v>
      </c>
      <c r="K8" s="402"/>
      <c r="L8" s="402"/>
      <c r="M8" s="399"/>
    </row>
    <row r="9" spans="1:14" ht="16.5">
      <c r="A9" s="421" t="s">
        <v>1</v>
      </c>
      <c r="B9" s="424" t="s">
        <v>2</v>
      </c>
      <c r="C9" s="427" t="s">
        <v>3</v>
      </c>
      <c r="D9" s="428" t="s">
        <v>0</v>
      </c>
      <c r="E9" s="429" t="s">
        <v>0</v>
      </c>
      <c r="F9" s="430" t="s">
        <v>0</v>
      </c>
      <c r="G9" s="431" t="s">
        <v>4</v>
      </c>
      <c r="H9" s="432" t="s">
        <v>0</v>
      </c>
      <c r="I9" s="433" t="s">
        <v>0</v>
      </c>
      <c r="J9" s="434" t="s">
        <v>0</v>
      </c>
      <c r="K9" s="435" t="s">
        <v>5</v>
      </c>
      <c r="L9" s="436" t="s">
        <v>0</v>
      </c>
      <c r="M9" s="437" t="s">
        <v>0</v>
      </c>
      <c r="N9" s="397">
        <f>(H13+I13+L13)/C13*100%</f>
        <v>0.9965184419165805</v>
      </c>
    </row>
    <row r="10" spans="1:14" ht="16.5">
      <c r="A10" s="422" t="s">
        <v>0</v>
      </c>
      <c r="B10" s="425" t="s">
        <v>0</v>
      </c>
      <c r="C10" s="438" t="s">
        <v>6</v>
      </c>
      <c r="D10" s="440" t="s">
        <v>7</v>
      </c>
      <c r="E10" s="441" t="s">
        <v>0</v>
      </c>
      <c r="F10" s="407" t="s">
        <v>8</v>
      </c>
      <c r="G10" s="409" t="s">
        <v>6</v>
      </c>
      <c r="H10" s="411" t="s">
        <v>9</v>
      </c>
      <c r="I10" s="413" t="s">
        <v>10</v>
      </c>
      <c r="J10" s="415" t="s">
        <v>11</v>
      </c>
      <c r="K10" s="417" t="s">
        <v>6</v>
      </c>
      <c r="L10" s="403" t="s">
        <v>12</v>
      </c>
      <c r="M10" s="405" t="s">
        <v>11</v>
      </c>
      <c r="N10" s="397">
        <f>(H14+I14+L14)/C14*100%</f>
        <v>0.9869815047584845</v>
      </c>
    </row>
    <row r="11" spans="1:13" ht="66">
      <c r="A11" s="423" t="s">
        <v>0</v>
      </c>
      <c r="B11" s="426" t="s">
        <v>0</v>
      </c>
      <c r="C11" s="439" t="s">
        <v>0</v>
      </c>
      <c r="D11" s="1" t="s">
        <v>13</v>
      </c>
      <c r="E11" s="2" t="s">
        <v>14</v>
      </c>
      <c r="F11" s="408" t="s">
        <v>0</v>
      </c>
      <c r="G11" s="410" t="s">
        <v>0</v>
      </c>
      <c r="H11" s="412" t="s">
        <v>0</v>
      </c>
      <c r="I11" s="414" t="s">
        <v>0</v>
      </c>
      <c r="J11" s="416" t="s">
        <v>0</v>
      </c>
      <c r="K11" s="418" t="s">
        <v>0</v>
      </c>
      <c r="L11" s="404" t="s">
        <v>0</v>
      </c>
      <c r="M11" s="406" t="s">
        <v>0</v>
      </c>
    </row>
    <row r="12" spans="1:13" ht="16.5">
      <c r="A12" s="3" t="s">
        <v>15</v>
      </c>
      <c r="B12" s="4" t="s">
        <v>16</v>
      </c>
      <c r="C12" s="5" t="s">
        <v>17</v>
      </c>
      <c r="D12" s="6" t="s">
        <v>18</v>
      </c>
      <c r="E12" s="7" t="s">
        <v>19</v>
      </c>
      <c r="F12" s="8" t="s">
        <v>20</v>
      </c>
      <c r="G12" s="9" t="s">
        <v>21</v>
      </c>
      <c r="H12" s="10" t="s">
        <v>22</v>
      </c>
      <c r="I12" s="11" t="s">
        <v>23</v>
      </c>
      <c r="J12" s="12" t="s">
        <v>24</v>
      </c>
      <c r="K12" s="13" t="s">
        <v>25</v>
      </c>
      <c r="L12" s="14" t="s">
        <v>26</v>
      </c>
      <c r="M12" s="15" t="s">
        <v>27</v>
      </c>
    </row>
    <row r="13" spans="1:13" ht="16.5">
      <c r="A13" s="16" t="s">
        <v>0</v>
      </c>
      <c r="B13" s="17" t="s">
        <v>28</v>
      </c>
      <c r="C13" s="394">
        <f>D13+E13+F13</f>
        <v>116040</v>
      </c>
      <c r="D13" s="394">
        <f>D14+D35</f>
        <v>1224</v>
      </c>
      <c r="E13" s="394">
        <f>E14+E35</f>
        <v>114410</v>
      </c>
      <c r="F13" s="394">
        <f>F14+F35</f>
        <v>406</v>
      </c>
      <c r="G13" s="394">
        <f>C13-K13</f>
        <v>115462</v>
      </c>
      <c r="H13" s="394">
        <f aca="true" t="shared" si="0" ref="H13:M13">H14+H35</f>
        <v>27461</v>
      </c>
      <c r="I13" s="394">
        <f t="shared" si="0"/>
        <v>87643</v>
      </c>
      <c r="J13" s="394">
        <f t="shared" si="0"/>
        <v>358</v>
      </c>
      <c r="K13" s="394">
        <f t="shared" si="0"/>
        <v>578</v>
      </c>
      <c r="L13" s="394">
        <f t="shared" si="0"/>
        <v>532</v>
      </c>
      <c r="M13" s="394">
        <f t="shared" si="0"/>
        <v>46</v>
      </c>
    </row>
    <row r="14" spans="1:13" ht="49.5">
      <c r="A14" s="18" t="s">
        <v>29</v>
      </c>
      <c r="B14" s="19" t="s">
        <v>30</v>
      </c>
      <c r="C14" s="394">
        <f>D14+E14+F14</f>
        <v>11138</v>
      </c>
      <c r="D14" s="394">
        <f>SUM(D15:D34)</f>
        <v>948</v>
      </c>
      <c r="E14" s="394">
        <f>SUM(E15:E34)</f>
        <v>9864</v>
      </c>
      <c r="F14" s="394">
        <f>SUM(F15:F34)</f>
        <v>326</v>
      </c>
      <c r="G14" s="394">
        <f>C14-K14</f>
        <v>10673</v>
      </c>
      <c r="H14" s="394">
        <f>G14-I14-J14</f>
        <v>6079</v>
      </c>
      <c r="I14" s="394">
        <f>SUM(I15:I34)</f>
        <v>4485</v>
      </c>
      <c r="J14" s="394">
        <f>SUM(J15:J34)</f>
        <v>109</v>
      </c>
      <c r="K14" s="394" t="s">
        <v>31</v>
      </c>
      <c r="L14" s="394" t="s">
        <v>32</v>
      </c>
      <c r="M14" s="394">
        <f>SUM(M15:M34)</f>
        <v>36</v>
      </c>
    </row>
    <row r="15" spans="1:13" ht="16.5">
      <c r="A15" s="20" t="s">
        <v>15</v>
      </c>
      <c r="B15" s="21" t="s">
        <v>33</v>
      </c>
      <c r="C15" s="22">
        <f>D15+E15+F15</f>
        <v>274</v>
      </c>
      <c r="D15" s="23">
        <f>36+2+22</f>
        <v>60</v>
      </c>
      <c r="E15" s="24">
        <f>85+64+65</f>
        <v>214</v>
      </c>
      <c r="F15" s="25" t="s">
        <v>34</v>
      </c>
      <c r="G15" s="26">
        <f>C15-K15</f>
        <v>269</v>
      </c>
      <c r="H15" s="27">
        <f>G15-I15-J15</f>
        <v>204</v>
      </c>
      <c r="I15" s="28">
        <v>65</v>
      </c>
      <c r="J15" s="29">
        <v>0</v>
      </c>
      <c r="K15" s="30" t="s">
        <v>19</v>
      </c>
      <c r="L15" s="31" t="s">
        <v>19</v>
      </c>
      <c r="M15" s="32">
        <v>0</v>
      </c>
    </row>
    <row r="16" spans="1:13" ht="33">
      <c r="A16" s="33" t="s">
        <v>16</v>
      </c>
      <c r="B16" s="34" t="s">
        <v>35</v>
      </c>
      <c r="C16" s="22">
        <f aca="true" t="shared" si="1" ref="C16:C53">D16+E16+F16</f>
        <v>109</v>
      </c>
      <c r="D16" s="35" t="s">
        <v>34</v>
      </c>
      <c r="E16" s="36">
        <f>54+10+45</f>
        <v>109</v>
      </c>
      <c r="F16" s="37">
        <v>0</v>
      </c>
      <c r="G16" s="26">
        <f aca="true" t="shared" si="2" ref="G16:G53">C16-K16</f>
        <v>103</v>
      </c>
      <c r="H16" s="27">
        <f aca="true" t="shared" si="3" ref="H16:H53">G16-I16-J16</f>
        <v>51</v>
      </c>
      <c r="I16" s="38">
        <v>52</v>
      </c>
      <c r="J16" s="39" t="s">
        <v>34</v>
      </c>
      <c r="K16" s="40" t="s">
        <v>20</v>
      </c>
      <c r="L16" s="41" t="s">
        <v>20</v>
      </c>
      <c r="M16" s="42">
        <v>0</v>
      </c>
    </row>
    <row r="17" spans="1:13" ht="49.5">
      <c r="A17" s="43" t="s">
        <v>17</v>
      </c>
      <c r="B17" s="44" t="s">
        <v>36</v>
      </c>
      <c r="C17" s="22">
        <f t="shared" si="1"/>
        <v>913</v>
      </c>
      <c r="D17" s="45" t="s">
        <v>34</v>
      </c>
      <c r="E17" s="46">
        <f>107+283+523</f>
        <v>913</v>
      </c>
      <c r="F17" s="47" t="s">
        <v>34</v>
      </c>
      <c r="G17" s="26">
        <f t="shared" si="2"/>
        <v>913</v>
      </c>
      <c r="H17" s="27">
        <f t="shared" si="3"/>
        <v>306</v>
      </c>
      <c r="I17" s="48">
        <v>607</v>
      </c>
      <c r="J17" s="49" t="s">
        <v>34</v>
      </c>
      <c r="K17" s="50" t="s">
        <v>34</v>
      </c>
      <c r="L17" s="51" t="s">
        <v>34</v>
      </c>
      <c r="M17" s="52">
        <v>0</v>
      </c>
    </row>
    <row r="18" spans="1:13" ht="16.5">
      <c r="A18" s="53" t="s">
        <v>18</v>
      </c>
      <c r="B18" s="54" t="s">
        <v>37</v>
      </c>
      <c r="C18" s="22">
        <f t="shared" si="1"/>
        <v>3076</v>
      </c>
      <c r="D18" s="55">
        <f>136+241</f>
        <v>377</v>
      </c>
      <c r="E18" s="395">
        <f>1409+515+775</f>
        <v>2699</v>
      </c>
      <c r="F18" s="56" t="s">
        <v>34</v>
      </c>
      <c r="G18" s="26">
        <f t="shared" si="2"/>
        <v>3076</v>
      </c>
      <c r="H18" s="27">
        <f t="shared" si="3"/>
        <v>2235</v>
      </c>
      <c r="I18" s="57">
        <v>841</v>
      </c>
      <c r="J18" s="58" t="s">
        <v>34</v>
      </c>
      <c r="K18" s="59" t="s">
        <v>34</v>
      </c>
      <c r="L18" s="60" t="s">
        <v>34</v>
      </c>
      <c r="M18" s="61">
        <v>0</v>
      </c>
    </row>
    <row r="19" spans="1:13" ht="33">
      <c r="A19" s="62" t="s">
        <v>19</v>
      </c>
      <c r="B19" s="63" t="s">
        <v>38</v>
      </c>
      <c r="C19" s="22">
        <f t="shared" si="1"/>
        <v>1310</v>
      </c>
      <c r="D19" s="64">
        <v>13</v>
      </c>
      <c r="E19" s="65">
        <f>380+359+390</f>
        <v>1129</v>
      </c>
      <c r="F19" s="66">
        <v>168</v>
      </c>
      <c r="G19" s="26">
        <f t="shared" si="2"/>
        <v>934</v>
      </c>
      <c r="H19" s="27">
        <f t="shared" si="3"/>
        <v>0</v>
      </c>
      <c r="I19" s="67">
        <f>341+209+277</f>
        <v>827</v>
      </c>
      <c r="J19" s="68">
        <f>88+13+6</f>
        <v>107</v>
      </c>
      <c r="K19" s="69" t="s">
        <v>39</v>
      </c>
      <c r="L19" s="70" t="s">
        <v>40</v>
      </c>
      <c r="M19" s="71">
        <v>36</v>
      </c>
    </row>
    <row r="20" spans="1:13" ht="33">
      <c r="A20" s="72" t="s">
        <v>20</v>
      </c>
      <c r="B20" s="73" t="s">
        <v>41</v>
      </c>
      <c r="C20" s="22">
        <f t="shared" si="1"/>
        <v>4</v>
      </c>
      <c r="D20" s="74" t="s">
        <v>34</v>
      </c>
      <c r="E20" s="75">
        <v>4</v>
      </c>
      <c r="F20" s="76" t="s">
        <v>34</v>
      </c>
      <c r="G20" s="26">
        <f t="shared" si="2"/>
        <v>4</v>
      </c>
      <c r="H20" s="27">
        <f t="shared" si="3"/>
        <v>4</v>
      </c>
      <c r="I20" s="77" t="s">
        <v>34</v>
      </c>
      <c r="J20" s="78" t="s">
        <v>34</v>
      </c>
      <c r="K20" s="79" t="s">
        <v>34</v>
      </c>
      <c r="L20" s="80" t="s">
        <v>34</v>
      </c>
      <c r="M20" s="81">
        <v>0</v>
      </c>
    </row>
    <row r="21" spans="1:13" ht="33">
      <c r="A21" s="82" t="s">
        <v>21</v>
      </c>
      <c r="B21" s="83" t="s">
        <v>42</v>
      </c>
      <c r="C21" s="22">
        <f t="shared" si="1"/>
        <v>15</v>
      </c>
      <c r="D21" s="84" t="s">
        <v>34</v>
      </c>
      <c r="E21" s="85">
        <v>15</v>
      </c>
      <c r="F21" s="86">
        <v>0</v>
      </c>
      <c r="G21" s="26">
        <f t="shared" si="2"/>
        <v>14</v>
      </c>
      <c r="H21" s="27">
        <f t="shared" si="3"/>
        <v>4</v>
      </c>
      <c r="I21" s="87">
        <v>10</v>
      </c>
      <c r="J21" s="88" t="s">
        <v>34</v>
      </c>
      <c r="K21" s="89" t="s">
        <v>15</v>
      </c>
      <c r="L21" s="90" t="s">
        <v>15</v>
      </c>
      <c r="M21" s="91">
        <v>0</v>
      </c>
    </row>
    <row r="22" spans="1:13" ht="33">
      <c r="A22" s="92" t="s">
        <v>22</v>
      </c>
      <c r="B22" s="93" t="s">
        <v>45</v>
      </c>
      <c r="C22" s="22">
        <f t="shared" si="1"/>
        <v>41</v>
      </c>
      <c r="D22" s="94" t="s">
        <v>34</v>
      </c>
      <c r="E22" s="95">
        <f>15+7+16</f>
        <v>38</v>
      </c>
      <c r="F22" s="96">
        <v>3</v>
      </c>
      <c r="G22" s="26">
        <f t="shared" si="2"/>
        <v>33</v>
      </c>
      <c r="H22" s="27">
        <f t="shared" si="3"/>
        <v>0</v>
      </c>
      <c r="I22" s="97">
        <v>33</v>
      </c>
      <c r="J22" s="98" t="s">
        <v>34</v>
      </c>
      <c r="K22" s="99" t="s">
        <v>22</v>
      </c>
      <c r="L22" s="100" t="s">
        <v>22</v>
      </c>
      <c r="M22" s="101">
        <v>0</v>
      </c>
    </row>
    <row r="23" spans="1:13" ht="33">
      <c r="A23" s="102" t="s">
        <v>23</v>
      </c>
      <c r="B23" s="103" t="s">
        <v>47</v>
      </c>
      <c r="C23" s="22">
        <f t="shared" si="1"/>
        <v>33</v>
      </c>
      <c r="D23" s="104" t="s">
        <v>34</v>
      </c>
      <c r="E23" s="105">
        <f>7+8+15</f>
        <v>30</v>
      </c>
      <c r="F23" s="106">
        <v>3</v>
      </c>
      <c r="G23" s="26">
        <f>C23-K23</f>
        <v>28</v>
      </c>
      <c r="H23" s="27">
        <f>G23-I23-J23</f>
        <v>0</v>
      </c>
      <c r="I23" s="107">
        <f>7+8+13</f>
        <v>28</v>
      </c>
      <c r="J23" s="108" t="s">
        <v>34</v>
      </c>
      <c r="K23" s="109" t="s">
        <v>19</v>
      </c>
      <c r="L23" s="110" t="s">
        <v>19</v>
      </c>
      <c r="M23" s="111">
        <v>0</v>
      </c>
    </row>
    <row r="24" spans="1:13" ht="33">
      <c r="A24" s="112" t="s">
        <v>24</v>
      </c>
      <c r="B24" s="113" t="s">
        <v>48</v>
      </c>
      <c r="C24" s="22">
        <f t="shared" si="1"/>
        <v>39</v>
      </c>
      <c r="D24" s="114" t="s">
        <v>34</v>
      </c>
      <c r="E24" s="115">
        <f>13+8+18</f>
        <v>39</v>
      </c>
      <c r="F24" s="116">
        <v>0</v>
      </c>
      <c r="G24" s="26">
        <f t="shared" si="2"/>
        <v>37</v>
      </c>
      <c r="H24" s="27">
        <f t="shared" si="3"/>
        <v>13</v>
      </c>
      <c r="I24" s="117">
        <f>9+3+12</f>
        <v>24</v>
      </c>
      <c r="J24" s="118" t="s">
        <v>34</v>
      </c>
      <c r="K24" s="119" t="s">
        <v>16</v>
      </c>
      <c r="L24" s="120" t="s">
        <v>16</v>
      </c>
      <c r="M24" s="121">
        <v>0</v>
      </c>
    </row>
    <row r="25" spans="1:13" ht="49.5">
      <c r="A25" s="122" t="s">
        <v>25</v>
      </c>
      <c r="B25" s="123" t="s">
        <v>49</v>
      </c>
      <c r="C25" s="22">
        <f t="shared" si="1"/>
        <v>3</v>
      </c>
      <c r="D25" s="124">
        <v>3</v>
      </c>
      <c r="E25" s="125">
        <v>0</v>
      </c>
      <c r="F25" s="126" t="s">
        <v>34</v>
      </c>
      <c r="G25" s="26">
        <f t="shared" si="2"/>
        <v>1</v>
      </c>
      <c r="H25" s="27">
        <f t="shared" si="3"/>
        <v>1</v>
      </c>
      <c r="I25" s="127" t="s">
        <v>34</v>
      </c>
      <c r="J25" s="128" t="s">
        <v>34</v>
      </c>
      <c r="K25" s="129" t="s">
        <v>16</v>
      </c>
      <c r="L25" s="130" t="s">
        <v>16</v>
      </c>
      <c r="M25" s="131">
        <v>0</v>
      </c>
    </row>
    <row r="26" spans="1:13" ht="33">
      <c r="A26" s="132" t="s">
        <v>26</v>
      </c>
      <c r="B26" s="133" t="s">
        <v>50</v>
      </c>
      <c r="C26" s="22">
        <f t="shared" si="1"/>
        <v>9</v>
      </c>
      <c r="D26" s="134" t="s">
        <v>34</v>
      </c>
      <c r="E26" s="135">
        <f>7+1+1</f>
        <v>9</v>
      </c>
      <c r="F26" s="136" t="s">
        <v>34</v>
      </c>
      <c r="G26" s="26">
        <f t="shared" si="2"/>
        <v>5</v>
      </c>
      <c r="H26" s="27">
        <f t="shared" si="3"/>
        <v>0</v>
      </c>
      <c r="I26" s="137">
        <v>5</v>
      </c>
      <c r="J26" s="138" t="s">
        <v>34</v>
      </c>
      <c r="K26" s="139" t="s">
        <v>18</v>
      </c>
      <c r="L26" s="140" t="s">
        <v>18</v>
      </c>
      <c r="M26" s="141">
        <v>0</v>
      </c>
    </row>
    <row r="27" spans="1:13" ht="33">
      <c r="A27" s="142" t="s">
        <v>27</v>
      </c>
      <c r="B27" s="143" t="s">
        <v>51</v>
      </c>
      <c r="C27" s="22">
        <f>D27+E27+F27</f>
        <v>2220</v>
      </c>
      <c r="D27" s="144">
        <v>22</v>
      </c>
      <c r="E27" s="145">
        <f>582+559+941</f>
        <v>2082</v>
      </c>
      <c r="F27" s="146">
        <v>116</v>
      </c>
      <c r="G27" s="26">
        <f t="shared" si="2"/>
        <v>2197</v>
      </c>
      <c r="H27" s="27">
        <f t="shared" si="3"/>
        <v>1190</v>
      </c>
      <c r="I27" s="147">
        <f>397+125+483</f>
        <v>1005</v>
      </c>
      <c r="J27" s="148">
        <v>2</v>
      </c>
      <c r="K27" s="149" t="s">
        <v>52</v>
      </c>
      <c r="L27" s="150" t="s">
        <v>52</v>
      </c>
      <c r="M27" s="151">
        <v>0</v>
      </c>
    </row>
    <row r="28" spans="1:13" ht="33">
      <c r="A28" s="152" t="s">
        <v>46</v>
      </c>
      <c r="B28" s="153" t="s">
        <v>53</v>
      </c>
      <c r="C28" s="22">
        <f t="shared" si="1"/>
        <v>6</v>
      </c>
      <c r="D28" s="154" t="s">
        <v>34</v>
      </c>
      <c r="E28" s="155">
        <f>2+4</f>
        <v>6</v>
      </c>
      <c r="F28" s="156">
        <v>0</v>
      </c>
      <c r="G28" s="26">
        <f t="shared" si="2"/>
        <v>6</v>
      </c>
      <c r="H28" s="27">
        <f t="shared" si="3"/>
        <v>3</v>
      </c>
      <c r="I28" s="157">
        <v>3</v>
      </c>
      <c r="J28" s="158" t="s">
        <v>34</v>
      </c>
      <c r="K28" s="159" t="s">
        <v>34</v>
      </c>
      <c r="L28" s="160" t="s">
        <v>34</v>
      </c>
      <c r="M28" s="161">
        <v>0</v>
      </c>
    </row>
    <row r="29" spans="1:13" ht="49.5">
      <c r="A29" s="162" t="s">
        <v>44</v>
      </c>
      <c r="B29" s="163" t="s">
        <v>54</v>
      </c>
      <c r="C29" s="22">
        <f t="shared" si="1"/>
        <v>11</v>
      </c>
      <c r="D29" s="164" t="s">
        <v>34</v>
      </c>
      <c r="E29" s="165">
        <f>3+6</f>
        <v>9</v>
      </c>
      <c r="F29" s="166">
        <v>2</v>
      </c>
      <c r="G29" s="26">
        <f t="shared" si="2"/>
        <v>10</v>
      </c>
      <c r="H29" s="27">
        <f t="shared" si="3"/>
        <v>8</v>
      </c>
      <c r="I29" s="167">
        <v>2</v>
      </c>
      <c r="J29" s="168" t="s">
        <v>34</v>
      </c>
      <c r="K29" s="169" t="s">
        <v>15</v>
      </c>
      <c r="L29" s="170" t="s">
        <v>15</v>
      </c>
      <c r="M29" s="171">
        <v>0</v>
      </c>
    </row>
    <row r="30" spans="1:13" ht="66">
      <c r="A30" s="172" t="s">
        <v>43</v>
      </c>
      <c r="B30" s="173" t="s">
        <v>55</v>
      </c>
      <c r="C30" s="22">
        <f t="shared" si="1"/>
        <v>2887</v>
      </c>
      <c r="D30" s="174">
        <v>472</v>
      </c>
      <c r="E30" s="175">
        <f>710+812+862</f>
        <v>2384</v>
      </c>
      <c r="F30" s="176">
        <v>31</v>
      </c>
      <c r="G30" s="26">
        <f>C30-K30</f>
        <v>2855</v>
      </c>
      <c r="H30" s="27">
        <f t="shared" si="3"/>
        <v>2059</v>
      </c>
      <c r="I30" s="177">
        <v>796</v>
      </c>
      <c r="J30" s="178" t="s">
        <v>34</v>
      </c>
      <c r="K30" s="179" t="s">
        <v>56</v>
      </c>
      <c r="L30" s="180" t="s">
        <v>56</v>
      </c>
      <c r="M30" s="181">
        <v>0</v>
      </c>
    </row>
    <row r="31" spans="1:14" ht="33">
      <c r="A31" s="182" t="s">
        <v>57</v>
      </c>
      <c r="B31" s="183" t="s">
        <v>58</v>
      </c>
      <c r="C31" s="22">
        <f>D31+E31+F31</f>
        <v>3</v>
      </c>
      <c r="D31" s="184" t="s">
        <v>34</v>
      </c>
      <c r="E31" s="185">
        <v>3</v>
      </c>
      <c r="F31" s="186" t="s">
        <v>34</v>
      </c>
      <c r="G31" s="26">
        <f t="shared" si="2"/>
        <v>3</v>
      </c>
      <c r="H31" s="27">
        <f>G31-I31-J31</f>
        <v>0</v>
      </c>
      <c r="I31" s="187">
        <v>3</v>
      </c>
      <c r="J31" s="188" t="s">
        <v>34</v>
      </c>
      <c r="K31" s="189" t="s">
        <v>34</v>
      </c>
      <c r="L31" s="190" t="s">
        <v>34</v>
      </c>
      <c r="M31" s="191">
        <v>0</v>
      </c>
      <c r="N31" s="398">
        <f>(H35+I35+L35)/C35*100%</f>
        <v>0.997531028960363</v>
      </c>
    </row>
    <row r="32" spans="1:13" ht="33">
      <c r="A32" s="192" t="s">
        <v>59</v>
      </c>
      <c r="B32" s="193" t="s">
        <v>60</v>
      </c>
      <c r="C32" s="22">
        <f t="shared" si="1"/>
        <v>178</v>
      </c>
      <c r="D32" s="194" t="s">
        <v>34</v>
      </c>
      <c r="E32" s="195">
        <f>36+47+95</f>
        <v>178</v>
      </c>
      <c r="F32" s="196" t="s">
        <v>34</v>
      </c>
      <c r="G32" s="26">
        <f t="shared" si="2"/>
        <v>178</v>
      </c>
      <c r="H32" s="27">
        <f t="shared" si="3"/>
        <v>0</v>
      </c>
      <c r="I32" s="197">
        <f>36+47+95</f>
        <v>178</v>
      </c>
      <c r="J32" s="198" t="s">
        <v>34</v>
      </c>
      <c r="K32" s="199" t="s">
        <v>34</v>
      </c>
      <c r="L32" s="200" t="s">
        <v>34</v>
      </c>
      <c r="M32" s="201">
        <v>0</v>
      </c>
    </row>
    <row r="33" spans="1:13" ht="33">
      <c r="A33" s="202" t="s">
        <v>61</v>
      </c>
      <c r="B33" s="203" t="s">
        <v>62</v>
      </c>
      <c r="C33" s="22">
        <f t="shared" si="1"/>
        <v>6</v>
      </c>
      <c r="D33" s="204" t="s">
        <v>34</v>
      </c>
      <c r="E33" s="205">
        <v>3</v>
      </c>
      <c r="F33" s="206">
        <v>3</v>
      </c>
      <c r="G33" s="26">
        <f t="shared" si="2"/>
        <v>6</v>
      </c>
      <c r="H33" s="27">
        <f t="shared" si="3"/>
        <v>0</v>
      </c>
      <c r="I33" s="207">
        <f>3+3</f>
        <v>6</v>
      </c>
      <c r="J33" s="208" t="s">
        <v>34</v>
      </c>
      <c r="K33" s="209" t="s">
        <v>34</v>
      </c>
      <c r="L33" s="210" t="s">
        <v>34</v>
      </c>
      <c r="M33" s="211">
        <v>0</v>
      </c>
    </row>
    <row r="34" spans="1:13" ht="49.5">
      <c r="A34" s="212" t="s">
        <v>63</v>
      </c>
      <c r="B34" s="213" t="s">
        <v>64</v>
      </c>
      <c r="C34" s="22">
        <f t="shared" si="1"/>
        <v>1</v>
      </c>
      <c r="D34" s="214">
        <v>1</v>
      </c>
      <c r="E34" s="215" t="s">
        <v>34</v>
      </c>
      <c r="F34" s="216" t="s">
        <v>34</v>
      </c>
      <c r="G34" s="26">
        <f t="shared" si="2"/>
        <v>1</v>
      </c>
      <c r="H34" s="27">
        <f t="shared" si="3"/>
        <v>1</v>
      </c>
      <c r="I34" s="217" t="s">
        <v>34</v>
      </c>
      <c r="J34" s="218" t="s">
        <v>34</v>
      </c>
      <c r="K34" s="219" t="s">
        <v>34</v>
      </c>
      <c r="L34" s="220" t="s">
        <v>34</v>
      </c>
      <c r="M34" s="221">
        <v>0</v>
      </c>
    </row>
    <row r="35" spans="1:13" ht="49.5">
      <c r="A35" s="222" t="s">
        <v>65</v>
      </c>
      <c r="B35" s="223" t="s">
        <v>66</v>
      </c>
      <c r="C35" s="394">
        <f t="shared" si="1"/>
        <v>104902</v>
      </c>
      <c r="D35" s="394">
        <f>SUM(D36:D53)</f>
        <v>276</v>
      </c>
      <c r="E35" s="394">
        <f>SUM(E36:E53)</f>
        <v>104546</v>
      </c>
      <c r="F35" s="394">
        <f>SUM(F36:F53)</f>
        <v>80</v>
      </c>
      <c r="G35" s="394">
        <f t="shared" si="2"/>
        <v>104789</v>
      </c>
      <c r="H35" s="394">
        <f t="shared" si="3"/>
        <v>21382</v>
      </c>
      <c r="I35" s="394">
        <f>SUM(I36:I53)</f>
        <v>83158</v>
      </c>
      <c r="J35" s="394">
        <f>SUM(J36:J53)</f>
        <v>249</v>
      </c>
      <c r="K35" s="394" t="s">
        <v>67</v>
      </c>
      <c r="L35" s="394">
        <f>SUM(L36:L53)</f>
        <v>103</v>
      </c>
      <c r="M35" s="394" t="s">
        <v>24</v>
      </c>
    </row>
    <row r="36" spans="1:13" ht="16.5">
      <c r="A36" s="224" t="s">
        <v>15</v>
      </c>
      <c r="B36" s="225" t="s">
        <v>33</v>
      </c>
      <c r="C36" s="22">
        <f>D36+E36+F36</f>
        <v>18478</v>
      </c>
      <c r="D36" s="226">
        <f>105+8+8</f>
        <v>121</v>
      </c>
      <c r="E36" s="227">
        <f>7466+4642+4866+1382</f>
        <v>18356</v>
      </c>
      <c r="F36" s="228">
        <v>1</v>
      </c>
      <c r="G36" s="26">
        <f t="shared" si="2"/>
        <v>18461</v>
      </c>
      <c r="H36" s="27">
        <f t="shared" si="3"/>
        <v>4565</v>
      </c>
      <c r="I36" s="229">
        <f>6170+3120+3740+835</f>
        <v>13865</v>
      </c>
      <c r="J36" s="230">
        <f>18+11+2</f>
        <v>31</v>
      </c>
      <c r="K36" s="231" t="s">
        <v>57</v>
      </c>
      <c r="L36" s="232">
        <v>17</v>
      </c>
      <c r="M36" s="233" t="s">
        <v>34</v>
      </c>
    </row>
    <row r="37" spans="1:13" ht="49.5">
      <c r="A37" s="234" t="s">
        <v>16</v>
      </c>
      <c r="B37" s="235" t="s">
        <v>68</v>
      </c>
      <c r="C37" s="22">
        <f t="shared" si="1"/>
        <v>0</v>
      </c>
      <c r="D37" s="236" t="s">
        <v>34</v>
      </c>
      <c r="E37" s="237" t="s">
        <v>34</v>
      </c>
      <c r="F37" s="238" t="s">
        <v>34</v>
      </c>
      <c r="G37" s="26">
        <f>C37-K37</f>
        <v>0</v>
      </c>
      <c r="H37" s="27">
        <f t="shared" si="3"/>
        <v>0</v>
      </c>
      <c r="I37" s="239" t="s">
        <v>34</v>
      </c>
      <c r="J37" s="240" t="s">
        <v>34</v>
      </c>
      <c r="K37" s="241" t="s">
        <v>34</v>
      </c>
      <c r="L37" s="242" t="s">
        <v>34</v>
      </c>
      <c r="M37" s="243" t="s">
        <v>34</v>
      </c>
    </row>
    <row r="38" spans="1:13" ht="16.5">
      <c r="A38" s="244" t="s">
        <v>17</v>
      </c>
      <c r="B38" s="245" t="s">
        <v>69</v>
      </c>
      <c r="C38" s="22">
        <f t="shared" si="1"/>
        <v>177</v>
      </c>
      <c r="D38" s="246" t="s">
        <v>34</v>
      </c>
      <c r="E38" s="247">
        <f>32+145</f>
        <v>177</v>
      </c>
      <c r="F38" s="248" t="s">
        <v>34</v>
      </c>
      <c r="G38" s="26">
        <f t="shared" si="2"/>
        <v>177</v>
      </c>
      <c r="H38" s="27">
        <f t="shared" si="3"/>
        <v>17</v>
      </c>
      <c r="I38" s="249">
        <f>32+128</f>
        <v>160</v>
      </c>
      <c r="J38" s="250" t="s">
        <v>34</v>
      </c>
      <c r="K38" s="251" t="s">
        <v>34</v>
      </c>
      <c r="L38" s="252" t="s">
        <v>34</v>
      </c>
      <c r="M38" s="253" t="s">
        <v>34</v>
      </c>
    </row>
    <row r="39" spans="1:13" ht="49.5">
      <c r="A39" s="254" t="s">
        <v>18</v>
      </c>
      <c r="B39" s="255" t="s">
        <v>70</v>
      </c>
      <c r="C39" s="22">
        <f t="shared" si="1"/>
        <v>36</v>
      </c>
      <c r="D39" s="256" t="s">
        <v>34</v>
      </c>
      <c r="E39" s="257">
        <f>19+17</f>
        <v>36</v>
      </c>
      <c r="F39" s="258" t="s">
        <v>34</v>
      </c>
      <c r="G39" s="26">
        <f t="shared" si="2"/>
        <v>36</v>
      </c>
      <c r="H39" s="27">
        <f>G39-I39-J39</f>
        <v>0</v>
      </c>
      <c r="I39" s="259">
        <f>19+17</f>
        <v>36</v>
      </c>
      <c r="J39" s="260" t="s">
        <v>34</v>
      </c>
      <c r="K39" s="261" t="s">
        <v>34</v>
      </c>
      <c r="L39" s="262" t="s">
        <v>34</v>
      </c>
      <c r="M39" s="263" t="s">
        <v>34</v>
      </c>
    </row>
    <row r="40" spans="1:13" ht="49.5">
      <c r="A40" s="264" t="s">
        <v>19</v>
      </c>
      <c r="B40" s="265" t="s">
        <v>36</v>
      </c>
      <c r="C40" s="22">
        <f t="shared" si="1"/>
        <v>2481</v>
      </c>
      <c r="D40" s="266" t="s">
        <v>34</v>
      </c>
      <c r="E40" s="267">
        <f>493+571+1400</f>
        <v>2464</v>
      </c>
      <c r="F40" s="268">
        <v>17</v>
      </c>
      <c r="G40" s="26">
        <f t="shared" si="2"/>
        <v>2422</v>
      </c>
      <c r="H40" s="27">
        <f t="shared" si="3"/>
        <v>137</v>
      </c>
      <c r="I40" s="269">
        <f>470+523+1252</f>
        <v>2245</v>
      </c>
      <c r="J40" s="270">
        <f>6+17+17</f>
        <v>40</v>
      </c>
      <c r="K40" s="271" t="s">
        <v>71</v>
      </c>
      <c r="L40" s="272">
        <v>55</v>
      </c>
      <c r="M40" s="273" t="s">
        <v>18</v>
      </c>
    </row>
    <row r="41" spans="1:13" ht="16.5">
      <c r="A41" s="274" t="s">
        <v>20</v>
      </c>
      <c r="B41" s="275" t="s">
        <v>37</v>
      </c>
      <c r="C41" s="22">
        <f t="shared" si="1"/>
        <v>78039</v>
      </c>
      <c r="D41" s="276">
        <v>155</v>
      </c>
      <c r="E41" s="277">
        <f>24671+24095+29118</f>
        <v>77884</v>
      </c>
      <c r="F41" s="278" t="s">
        <v>34</v>
      </c>
      <c r="G41" s="26">
        <f t="shared" si="2"/>
        <v>78034</v>
      </c>
      <c r="H41" s="27">
        <f>G41-I41-J41</f>
        <v>15868</v>
      </c>
      <c r="I41" s="279">
        <f>14223+21131+26665</f>
        <v>62019</v>
      </c>
      <c r="J41" s="280">
        <f>43+97+7</f>
        <v>147</v>
      </c>
      <c r="K41" s="281" t="s">
        <v>19</v>
      </c>
      <c r="L41" s="282">
        <v>4</v>
      </c>
      <c r="M41" s="283" t="s">
        <v>15</v>
      </c>
    </row>
    <row r="42" spans="1:13" ht="16.5">
      <c r="A42" s="284" t="s">
        <v>21</v>
      </c>
      <c r="B42" s="285" t="s">
        <v>72</v>
      </c>
      <c r="C42" s="22">
        <f t="shared" si="1"/>
        <v>1671</v>
      </c>
      <c r="D42" s="286" t="s">
        <v>34</v>
      </c>
      <c r="E42" s="287">
        <f>1054+617</f>
        <v>1671</v>
      </c>
      <c r="F42" s="288" t="s">
        <v>34</v>
      </c>
      <c r="G42" s="26">
        <f t="shared" si="2"/>
        <v>1671</v>
      </c>
      <c r="H42" s="27">
        <f t="shared" si="3"/>
        <v>578</v>
      </c>
      <c r="I42" s="289">
        <f>476+617</f>
        <v>1093</v>
      </c>
      <c r="J42" s="290" t="s">
        <v>34</v>
      </c>
      <c r="K42" s="291" t="s">
        <v>34</v>
      </c>
      <c r="L42" s="292" t="s">
        <v>34</v>
      </c>
      <c r="M42" s="293" t="s">
        <v>34</v>
      </c>
    </row>
    <row r="43" spans="1:13" ht="33">
      <c r="A43" s="294" t="s">
        <v>22</v>
      </c>
      <c r="B43" s="295" t="s">
        <v>73</v>
      </c>
      <c r="C43" s="22">
        <f t="shared" si="1"/>
        <v>734</v>
      </c>
      <c r="D43" s="296" t="s">
        <v>34</v>
      </c>
      <c r="E43" s="297">
        <v>734</v>
      </c>
      <c r="F43" s="298" t="s">
        <v>34</v>
      </c>
      <c r="G43" s="26">
        <f t="shared" si="2"/>
        <v>734</v>
      </c>
      <c r="H43" s="27">
        <f t="shared" si="3"/>
        <v>0</v>
      </c>
      <c r="I43" s="299">
        <v>734</v>
      </c>
      <c r="J43" s="300" t="s">
        <v>34</v>
      </c>
      <c r="K43" s="301" t="s">
        <v>34</v>
      </c>
      <c r="L43" s="302" t="s">
        <v>34</v>
      </c>
      <c r="M43" s="303" t="s">
        <v>34</v>
      </c>
    </row>
    <row r="44" spans="1:13" ht="33">
      <c r="A44" s="304" t="s">
        <v>23</v>
      </c>
      <c r="B44" s="305" t="s">
        <v>38</v>
      </c>
      <c r="C44" s="22">
        <f t="shared" si="1"/>
        <v>1479</v>
      </c>
      <c r="D44" s="306" t="s">
        <v>34</v>
      </c>
      <c r="E44" s="307">
        <f>284+653+492</f>
        <v>1429</v>
      </c>
      <c r="F44" s="308">
        <v>50</v>
      </c>
      <c r="G44" s="26">
        <f t="shared" si="2"/>
        <v>1464</v>
      </c>
      <c r="H44" s="27">
        <f t="shared" si="3"/>
        <v>116</v>
      </c>
      <c r="I44" s="309">
        <f>272+675+371</f>
        <v>1318</v>
      </c>
      <c r="J44" s="310">
        <f>5+6+19</f>
        <v>30</v>
      </c>
      <c r="K44" s="311" t="s">
        <v>44</v>
      </c>
      <c r="L44" s="312">
        <v>10</v>
      </c>
      <c r="M44" s="313" t="s">
        <v>19</v>
      </c>
    </row>
    <row r="45" spans="1:13" ht="33">
      <c r="A45" s="314" t="s">
        <v>24</v>
      </c>
      <c r="B45" s="315" t="s">
        <v>42</v>
      </c>
      <c r="C45" s="22">
        <f t="shared" si="1"/>
        <v>0</v>
      </c>
      <c r="D45" s="316" t="s">
        <v>34</v>
      </c>
      <c r="E45" s="317" t="s">
        <v>34</v>
      </c>
      <c r="F45" s="318" t="s">
        <v>34</v>
      </c>
      <c r="G45" s="26">
        <f>C45-K45</f>
        <v>0</v>
      </c>
      <c r="H45" s="27">
        <f t="shared" si="3"/>
        <v>0</v>
      </c>
      <c r="I45" s="319" t="s">
        <v>34</v>
      </c>
      <c r="J45" s="320" t="s">
        <v>34</v>
      </c>
      <c r="K45" s="321" t="s">
        <v>34</v>
      </c>
      <c r="L45" s="322" t="s">
        <v>34</v>
      </c>
      <c r="M45" s="323" t="s">
        <v>34</v>
      </c>
    </row>
    <row r="46" spans="1:13" ht="33">
      <c r="A46" s="324" t="s">
        <v>25</v>
      </c>
      <c r="B46" s="325" t="s">
        <v>45</v>
      </c>
      <c r="C46" s="22">
        <f t="shared" si="1"/>
        <v>8</v>
      </c>
      <c r="D46" s="326" t="s">
        <v>34</v>
      </c>
      <c r="E46" s="327">
        <f>6+2</f>
        <v>8</v>
      </c>
      <c r="F46" s="328" t="s">
        <v>34</v>
      </c>
      <c r="G46" s="26">
        <f t="shared" si="2"/>
        <v>6</v>
      </c>
      <c r="H46" s="27">
        <f t="shared" si="3"/>
        <v>6</v>
      </c>
      <c r="I46" s="329" t="s">
        <v>34</v>
      </c>
      <c r="J46" s="330" t="s">
        <v>34</v>
      </c>
      <c r="K46" s="331" t="s">
        <v>16</v>
      </c>
      <c r="L46" s="332">
        <v>2</v>
      </c>
      <c r="M46" s="333" t="s">
        <v>34</v>
      </c>
    </row>
    <row r="47" spans="1:13" ht="33">
      <c r="A47" s="334" t="s">
        <v>26</v>
      </c>
      <c r="B47" s="335" t="s">
        <v>50</v>
      </c>
      <c r="C47" s="22">
        <f t="shared" si="1"/>
        <v>3</v>
      </c>
      <c r="D47" s="336" t="s">
        <v>34</v>
      </c>
      <c r="E47" s="337">
        <f>2+1</f>
        <v>3</v>
      </c>
      <c r="F47" s="338" t="s">
        <v>34</v>
      </c>
      <c r="G47" s="26">
        <f t="shared" si="2"/>
        <v>3</v>
      </c>
      <c r="H47" s="27">
        <f t="shared" si="3"/>
        <v>1</v>
      </c>
      <c r="I47" s="339">
        <v>2</v>
      </c>
      <c r="J47" s="340" t="s">
        <v>34</v>
      </c>
      <c r="K47" s="341" t="s">
        <v>34</v>
      </c>
      <c r="L47" s="342" t="s">
        <v>34</v>
      </c>
      <c r="M47" s="343" t="s">
        <v>34</v>
      </c>
    </row>
    <row r="48" spans="1:13" ht="49.5">
      <c r="A48" s="344" t="s">
        <v>27</v>
      </c>
      <c r="B48" s="345" t="s">
        <v>74</v>
      </c>
      <c r="C48" s="22">
        <f>D48+E48+F48</f>
        <v>973</v>
      </c>
      <c r="D48" s="346" t="s">
        <v>34</v>
      </c>
      <c r="E48" s="347">
        <f>46+108+819</f>
        <v>973</v>
      </c>
      <c r="F48" s="348">
        <v>0</v>
      </c>
      <c r="G48" s="26">
        <f t="shared" si="2"/>
        <v>972</v>
      </c>
      <c r="H48" s="27">
        <f t="shared" si="3"/>
        <v>9</v>
      </c>
      <c r="I48" s="349">
        <f>41+105+817</f>
        <v>963</v>
      </c>
      <c r="J48" s="350" t="s">
        <v>34</v>
      </c>
      <c r="K48" s="351" t="s">
        <v>15</v>
      </c>
      <c r="L48" s="352">
        <v>1</v>
      </c>
      <c r="M48" s="353" t="s">
        <v>34</v>
      </c>
    </row>
    <row r="49" spans="1:13" ht="33">
      <c r="A49" s="354" t="s">
        <v>46</v>
      </c>
      <c r="B49" s="355" t="s">
        <v>75</v>
      </c>
      <c r="C49" s="22">
        <f t="shared" si="1"/>
        <v>54</v>
      </c>
      <c r="D49" s="356" t="s">
        <v>34</v>
      </c>
      <c r="E49" s="357">
        <v>54</v>
      </c>
      <c r="F49" s="358" t="s">
        <v>34</v>
      </c>
      <c r="G49" s="26">
        <f t="shared" si="2"/>
        <v>54</v>
      </c>
      <c r="H49" s="27">
        <f>G49-I49-J49</f>
        <v>0</v>
      </c>
      <c r="I49" s="359">
        <v>54</v>
      </c>
      <c r="J49" s="360" t="s">
        <v>34</v>
      </c>
      <c r="K49" s="361" t="s">
        <v>34</v>
      </c>
      <c r="L49" s="362" t="s">
        <v>34</v>
      </c>
      <c r="M49" s="363" t="s">
        <v>34</v>
      </c>
    </row>
    <row r="50" spans="1:13" ht="33">
      <c r="A50" s="364" t="s">
        <v>44</v>
      </c>
      <c r="B50" s="365" t="s">
        <v>60</v>
      </c>
      <c r="C50" s="22">
        <f t="shared" si="1"/>
        <v>435</v>
      </c>
      <c r="D50" s="366" t="s">
        <v>34</v>
      </c>
      <c r="E50" s="367">
        <f>111+118+194</f>
        <v>423</v>
      </c>
      <c r="F50" s="368">
        <v>12</v>
      </c>
      <c r="G50" s="26">
        <f>C50-K50</f>
        <v>431</v>
      </c>
      <c r="H50" s="27">
        <f t="shared" si="3"/>
        <v>62</v>
      </c>
      <c r="I50" s="369">
        <f>80+125+164</f>
        <v>369</v>
      </c>
      <c r="J50" s="370" t="s">
        <v>34</v>
      </c>
      <c r="K50" s="371" t="s">
        <v>18</v>
      </c>
      <c r="L50" s="372">
        <v>4</v>
      </c>
      <c r="M50" s="373" t="s">
        <v>34</v>
      </c>
    </row>
    <row r="51" spans="1:13" ht="33">
      <c r="A51" s="374" t="s">
        <v>43</v>
      </c>
      <c r="B51" s="375" t="s">
        <v>76</v>
      </c>
      <c r="C51" s="22">
        <f t="shared" si="1"/>
        <v>249</v>
      </c>
      <c r="D51" s="376" t="s">
        <v>34</v>
      </c>
      <c r="E51" s="377">
        <f>67+77+105</f>
        <v>249</v>
      </c>
      <c r="F51" s="378">
        <v>0</v>
      </c>
      <c r="G51" s="26">
        <f t="shared" si="2"/>
        <v>239</v>
      </c>
      <c r="H51" s="27">
        <f t="shared" si="3"/>
        <v>22</v>
      </c>
      <c r="I51" s="379">
        <f>66+71+80</f>
        <v>217</v>
      </c>
      <c r="J51" s="380" t="s">
        <v>34</v>
      </c>
      <c r="K51" s="381" t="s">
        <v>24</v>
      </c>
      <c r="L51" s="382">
        <v>10</v>
      </c>
      <c r="M51" s="383" t="s">
        <v>34</v>
      </c>
    </row>
    <row r="52" spans="1:13" ht="33">
      <c r="A52" s="384" t="s">
        <v>57</v>
      </c>
      <c r="B52" s="385" t="s">
        <v>77</v>
      </c>
      <c r="C52" s="22">
        <f t="shared" si="1"/>
        <v>1</v>
      </c>
      <c r="D52" s="386" t="s">
        <v>34</v>
      </c>
      <c r="E52" s="387">
        <v>1</v>
      </c>
      <c r="F52" s="388" t="s">
        <v>34</v>
      </c>
      <c r="G52" s="26">
        <f t="shared" si="2"/>
        <v>1</v>
      </c>
      <c r="H52" s="27">
        <f t="shared" si="3"/>
        <v>0</v>
      </c>
      <c r="I52" s="389" t="s">
        <v>34</v>
      </c>
      <c r="J52" s="390">
        <v>1</v>
      </c>
      <c r="K52" s="391" t="s">
        <v>34</v>
      </c>
      <c r="L52" s="392" t="s">
        <v>34</v>
      </c>
      <c r="M52" s="393" t="s">
        <v>34</v>
      </c>
    </row>
    <row r="53" spans="1:13" ht="33">
      <c r="A53" s="384" t="s">
        <v>59</v>
      </c>
      <c r="B53" s="396" t="s">
        <v>78</v>
      </c>
      <c r="C53" s="22">
        <f t="shared" si="1"/>
        <v>84</v>
      </c>
      <c r="D53" s="386">
        <v>0</v>
      </c>
      <c r="E53" s="387">
        <f>46+38</f>
        <v>84</v>
      </c>
      <c r="F53" s="388">
        <v>0</v>
      </c>
      <c r="G53" s="26">
        <f t="shared" si="2"/>
        <v>84</v>
      </c>
      <c r="H53" s="27">
        <f t="shared" si="3"/>
        <v>1</v>
      </c>
      <c r="I53" s="389">
        <v>83</v>
      </c>
      <c r="J53" s="390">
        <v>0</v>
      </c>
      <c r="K53" s="391">
        <v>0</v>
      </c>
      <c r="L53" s="392">
        <v>0</v>
      </c>
      <c r="M53" s="393">
        <v>0</v>
      </c>
    </row>
  </sheetData>
  <sheetProtection/>
  <mergeCells count="18">
    <mergeCell ref="A1:B7"/>
    <mergeCell ref="J1:M7"/>
    <mergeCell ref="C1:I7"/>
    <mergeCell ref="A9:A11"/>
    <mergeCell ref="B9:B11"/>
    <mergeCell ref="C9:F9"/>
    <mergeCell ref="G9:J9"/>
    <mergeCell ref="K9:M9"/>
    <mergeCell ref="C10:C11"/>
    <mergeCell ref="D10:E10"/>
    <mergeCell ref="L10:L11"/>
    <mergeCell ref="M10:M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lastPrinted>2023-02-15T01:26:53Z</cp:lastPrinted>
  <dcterms:created xsi:type="dcterms:W3CDTF">2022-11-06T14:46:11Z</dcterms:created>
  <dcterms:modified xsi:type="dcterms:W3CDTF">2023-02-15T03:12:24Z</dcterms:modified>
  <cp:category/>
  <cp:version/>
  <cp:contentType/>
  <cp:contentStatus/>
</cp:coreProperties>
</file>